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:\WINDOWS WORD FILES\WEB POSTINGS\"/>
    </mc:Choice>
  </mc:AlternateContent>
  <xr:revisionPtr revIDLastSave="0" documentId="13_ncr:1_{8C93EDC3-B4A1-43C5-ADF7-A0AB26BCC8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therFundsSurvey2425" sheetId="1" r:id="rId1"/>
  </sheets>
  <definedNames>
    <definedName name="_xlnm._FilterDatabase" localSheetId="0" hidden="1">OtherFundsSurvey2425!$A$1:$L$64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1" l="1"/>
  <c r="K58" i="1"/>
  <c r="K61" i="1"/>
  <c r="K62" i="1"/>
  <c r="K60" i="1"/>
  <c r="K47" i="1"/>
  <c r="K38" i="1"/>
  <c r="K2" i="1"/>
  <c r="K3" i="1"/>
  <c r="K4" i="1"/>
  <c r="K5" i="1"/>
  <c r="K6" i="1"/>
  <c r="K7" i="1"/>
  <c r="K8" i="1"/>
  <c r="K9" i="1"/>
  <c r="K10" i="1"/>
  <c r="K13" i="1"/>
  <c r="K15" i="1"/>
  <c r="K19" i="1"/>
  <c r="K18" i="1"/>
  <c r="K21" i="1"/>
  <c r="K22" i="1"/>
  <c r="K24" i="1"/>
  <c r="K25" i="1"/>
  <c r="K28" i="1"/>
</calcChain>
</file>

<file path=xl/sharedStrings.xml><?xml version="1.0" encoding="utf-8"?>
<sst xmlns="http://schemas.openxmlformats.org/spreadsheetml/2006/main" count="577" uniqueCount="213">
  <si>
    <t>FundNumber</t>
  </si>
  <si>
    <t>FundTitle</t>
  </si>
  <si>
    <t>CommitmentItem</t>
  </si>
  <si>
    <t>CommitmentItem Title</t>
  </si>
  <si>
    <t>Enabling Statute Or Proviso</t>
  </si>
  <si>
    <t>Purpose Of Fund Commitment Item</t>
  </si>
  <si>
    <t>Program Or Activity Supported By</t>
  </si>
  <si>
    <t>Carry Forward Authority</t>
  </si>
  <si>
    <t>Revenue Detail</t>
  </si>
  <si>
    <t>Actual Revenue</t>
  </si>
  <si>
    <t>Estimated Revenue</t>
  </si>
  <si>
    <t>Projected Revenue</t>
  </si>
  <si>
    <t>30350000</t>
  </si>
  <si>
    <t>OPERATING REVENUE</t>
  </si>
  <si>
    <t>4890070000</t>
  </si>
  <si>
    <t>OTHR REIMB-ST AGNCY</t>
  </si>
  <si>
    <t>1.10</t>
  </si>
  <si>
    <t>To offset the cost of providing services</t>
  </si>
  <si>
    <t>0107.000000.000</t>
  </si>
  <si>
    <t>Adult Education DSS SNAP Reimbursement</t>
  </si>
  <si>
    <t>4536060000</t>
  </si>
  <si>
    <t>SALE OF LAND</t>
  </si>
  <si>
    <t/>
  </si>
  <si>
    <t>4536010000</t>
  </si>
  <si>
    <t>SL- MCH/EQ(NCAP)</t>
  </si>
  <si>
    <t>3500.070000.000</t>
  </si>
  <si>
    <t>Bus Shop sells items that still have useful life but can't be used by SCDE</t>
  </si>
  <si>
    <t>4530100000</t>
  </si>
  <si>
    <t>P-CARD REBATE PRGM</t>
  </si>
  <si>
    <t>P-Card Rebate based on card usage</t>
  </si>
  <si>
    <t>4530040000</t>
  </si>
  <si>
    <t>INSURANCE CLAIMS</t>
  </si>
  <si>
    <t>Reimbursement for insurance claims</t>
  </si>
  <si>
    <t>4530030013</t>
  </si>
  <si>
    <t>MISC REV - VANDALISM</t>
  </si>
  <si>
    <t>Reimbursement for vandalism to buses</t>
  </si>
  <si>
    <t>4530030011</t>
  </si>
  <si>
    <t>MISC REV - WARR PMT</t>
  </si>
  <si>
    <t>SCDE Transportation Warranty Labor</t>
  </si>
  <si>
    <t>4530030010</t>
  </si>
  <si>
    <t>MISC REV -LOST TOOLS</t>
  </si>
  <si>
    <t>Misc. Programs</t>
  </si>
  <si>
    <t>Employees charged for lost items</t>
  </si>
  <si>
    <t>4530030000</t>
  </si>
  <si>
    <t>MISC REVENUE</t>
  </si>
  <si>
    <t>Teacher certification fees/Replacement Diplomas/GSAH fees for lost keysid badges, damage to dorm/various other items</t>
  </si>
  <si>
    <t>4520010039</t>
  </si>
  <si>
    <t>SCANA SETTLEMENT</t>
  </si>
  <si>
    <t>SCANA Settlement</t>
  </si>
  <si>
    <t>4520010010</t>
  </si>
  <si>
    <t>GLOBAL SETTLEMENTS</t>
  </si>
  <si>
    <t>VW Settlement</t>
  </si>
  <si>
    <t>4520010000</t>
  </si>
  <si>
    <t>REFUND PYR EXP</t>
  </si>
  <si>
    <t>Returns from sub recipients when funds were unspent or from vendors when an item may not have been received</t>
  </si>
  <si>
    <t>4480230000</t>
  </si>
  <si>
    <t>DAMAGED TEXTBOOK REV</t>
  </si>
  <si>
    <t>Districts are charged for lost/damaged textbooks and are returned to the SDE</t>
  </si>
  <si>
    <t>4480210001</t>
  </si>
  <si>
    <t>SALE OF RECYCLE OIL</t>
  </si>
  <si>
    <t>3500.07000.000</t>
  </si>
  <si>
    <t>Sale of recyle oil by Transportation</t>
  </si>
  <si>
    <t>4480210000</t>
  </si>
  <si>
    <t>SALE OF RECYCLE MAT</t>
  </si>
  <si>
    <t>Misc Programs.</t>
  </si>
  <si>
    <t>Sale of various materials by state surplus</t>
  </si>
  <si>
    <t>4480190000</t>
  </si>
  <si>
    <t>SALE OF GASOLINE</t>
  </si>
  <si>
    <t>Sale of gasoline to Districts for school bus usage</t>
  </si>
  <si>
    <t>4480040000</t>
  </si>
  <si>
    <t>SL OF PUB/BROCHURES</t>
  </si>
  <si>
    <t>Student Intervention brochures for districts</t>
  </si>
  <si>
    <t>4480020000</t>
  </si>
  <si>
    <t>SL OF SERVICES</t>
  </si>
  <si>
    <t>Virtual Education Franchise agreements</t>
  </si>
  <si>
    <t>4480010000</t>
  </si>
  <si>
    <t>SL OF GOODS</t>
  </si>
  <si>
    <t>4470120000</t>
  </si>
  <si>
    <t>LEASE-LOTS &amp; FAC</t>
  </si>
  <si>
    <t>Lease State Owned Property</t>
  </si>
  <si>
    <t>4400020000</t>
  </si>
  <si>
    <t>TUIT &amp; STUDENT FEES</t>
  </si>
  <si>
    <t>4380020000</t>
  </si>
  <si>
    <t>TRNG CONF REG FEE</t>
  </si>
  <si>
    <t>Training Conference Registration Fee</t>
  </si>
  <si>
    <t>4360020000</t>
  </si>
  <si>
    <t>MEDICAID&amp;CARE REIMB</t>
  </si>
  <si>
    <t>Medicaid &amp; Medicare reimbursement from outside agency</t>
  </si>
  <si>
    <t>4350110000</t>
  </si>
  <si>
    <t>DP SERVICE REVENUE</t>
  </si>
  <si>
    <t>Work performed for Districts by SCDE CIO</t>
  </si>
  <si>
    <t>4310030000</t>
  </si>
  <si>
    <t>GEN OPER CONT/DON-RE</t>
  </si>
  <si>
    <t>General donations received through Dept. of Revenue</t>
  </si>
  <si>
    <t>4310010000</t>
  </si>
  <si>
    <t>FEES &amp; RECEIPT-OTHER</t>
  </si>
  <si>
    <t>Fees for misc. GED services including TASC</t>
  </si>
  <si>
    <t>4300040000</t>
  </si>
  <si>
    <t>IDC RECOVERY ACCT</t>
  </si>
  <si>
    <t>Indirect Costs is calculated using the Agency's approved rate.</t>
  </si>
  <si>
    <t>4300010000</t>
  </si>
  <si>
    <t>OTHER OPR GRANT-REST</t>
  </si>
  <si>
    <t>4226020000</t>
  </si>
  <si>
    <t>OTHER PNLTY, COST</t>
  </si>
  <si>
    <t>Payment received for damages from accidents</t>
  </si>
  <si>
    <t>4130040003</t>
  </si>
  <si>
    <t>BUS - PERMIT ROUTE</t>
  </si>
  <si>
    <t>District funds received to pay for buses to travel to a location without students on board</t>
  </si>
  <si>
    <t>4130040001</t>
  </si>
  <si>
    <t>BUS-HAZ TRANS</t>
  </si>
  <si>
    <t>School Districts pay for the various use of the buses on field trips, sports events, etc.</t>
  </si>
  <si>
    <t>4130040000</t>
  </si>
  <si>
    <t>SCHOOL BUS USE PERMI</t>
  </si>
  <si>
    <t>Districts incur the cost for School Bus Permits</t>
  </si>
  <si>
    <t>4130010000</t>
  </si>
  <si>
    <t>GED TESTING SERVICE</t>
  </si>
  <si>
    <t>0701.010000.000</t>
  </si>
  <si>
    <t>Individuals taking the GED test are charged a fee to take the test</t>
  </si>
  <si>
    <t>4110020010</t>
  </si>
  <si>
    <t>MISC FEES FOIA REQ</t>
  </si>
  <si>
    <t>Anyone who request FOIA information is then billed for the research and copies provided</t>
  </si>
  <si>
    <t>4110020000</t>
  </si>
  <si>
    <t>MISCELLANEOUS FEE</t>
  </si>
  <si>
    <t>Training for Educators, Inspection Fees</t>
  </si>
  <si>
    <t>30350051</t>
  </si>
  <si>
    <t>OP REV-GRANTS EXT</t>
  </si>
  <si>
    <t>SCDE applies and then is awarded a grant for each of these as follows: Council of Chief State School Officers granted both NTEP and SCYES, Southern Regional Education Board granted the SREB grant</t>
  </si>
  <si>
    <t>37640000</t>
  </si>
  <si>
    <t>MEDICAID ASST PAY</t>
  </si>
  <si>
    <t>Reimbursement of Medicaid eligible students</t>
  </si>
  <si>
    <t>37649007</t>
  </si>
  <si>
    <t>AFS-MEDICAID-FIRST S</t>
  </si>
  <si>
    <t>4360020017</t>
  </si>
  <si>
    <t>MEDICAID REVENUE</t>
  </si>
  <si>
    <t>SC code of Laws Chpt 17 59-152-140</t>
  </si>
  <si>
    <t>Not needed. SCFS no longer has Babynet</t>
  </si>
  <si>
    <t>8200.010000.000</t>
  </si>
  <si>
    <t>First Steps medicaid to support BabyNet program</t>
  </si>
  <si>
    <t>39580000</t>
  </si>
  <si>
    <t>SALE OF ASSETS</t>
  </si>
  <si>
    <t>Sale of surplus materials</t>
  </si>
  <si>
    <t>Sale of Transportation assets</t>
  </si>
  <si>
    <t>4536060001</t>
  </si>
  <si>
    <t>SALE OF LAND DIST</t>
  </si>
  <si>
    <t>Sale of Land</t>
  </si>
  <si>
    <t>4536050001</t>
  </si>
  <si>
    <t>SALE OF JUNK BUSES</t>
  </si>
  <si>
    <t>Sale of surplus property</t>
  </si>
  <si>
    <t>4536050000</t>
  </si>
  <si>
    <t>SALE OF VEHICLES</t>
  </si>
  <si>
    <t>Sale of surplus vehicle</t>
  </si>
  <si>
    <t>4536030000</t>
  </si>
  <si>
    <t>SL- OTR NCAP ITEMS</t>
  </si>
  <si>
    <t>42209000</t>
  </si>
  <si>
    <t>AFS-SC FIRST STEP-OT</t>
  </si>
  <si>
    <t>4660010000</t>
  </si>
  <si>
    <t>INVEST ERN</t>
  </si>
  <si>
    <t>Private Funds-Invesment Earnings.</t>
  </si>
  <si>
    <t>Earned interest based on the monthly cash balance</t>
  </si>
  <si>
    <t>To track unrestricted donations</t>
  </si>
  <si>
    <t>Donations</t>
  </si>
  <si>
    <t>4310020000</t>
  </si>
  <si>
    <t>GEN CONT/DON-UNRES</t>
  </si>
  <si>
    <t>To track restricted donations</t>
  </si>
  <si>
    <t>42879001</t>
  </si>
  <si>
    <t>AFS-FS-POLICY &amp; ACCT</t>
  </si>
  <si>
    <t>General Funds investment Earnings-Policy and Accountability</t>
  </si>
  <si>
    <t>42879003</t>
  </si>
  <si>
    <t>AFS-FS-CDEPP</t>
  </si>
  <si>
    <t>4890460000</t>
  </si>
  <si>
    <t>ST GEN FD APPR</t>
  </si>
  <si>
    <t>CDEPP - 4K.</t>
  </si>
  <si>
    <t>9800.870000x000</t>
  </si>
  <si>
    <t>General Funds converted to Restricted Funds</t>
  </si>
  <si>
    <t>47G50000</t>
  </si>
  <si>
    <t>EFA RESERVE FUND</t>
  </si>
  <si>
    <t>4890060000</t>
  </si>
  <si>
    <t>GEN FD APN REV TRNSF</t>
  </si>
  <si>
    <t>1.36</t>
  </si>
  <si>
    <t>Revenues from EFA may be used to supplement funds appropriated for base student cost</t>
  </si>
  <si>
    <t>6001.010000.000</t>
  </si>
  <si>
    <t>1.37</t>
  </si>
  <si>
    <t>EFA Reserve</t>
  </si>
  <si>
    <t>49730000</t>
  </si>
  <si>
    <t>EDUC IMPROVEMENT</t>
  </si>
  <si>
    <t>4890090000</t>
  </si>
  <si>
    <t>ALLOC EDUC IMPV ACT</t>
  </si>
  <si>
    <t>Allocation one-cent state sales tax</t>
  </si>
  <si>
    <t>Gen Appr</t>
  </si>
  <si>
    <t>Penny Sales Tax</t>
  </si>
  <si>
    <t>EIA investment earnings</t>
  </si>
  <si>
    <t>Interest Earned on EIA funding</t>
  </si>
  <si>
    <t>Refunds from prior year EIA - expenses</t>
  </si>
  <si>
    <t>Prior Year Refunds</t>
  </si>
  <si>
    <t>49739001</t>
  </si>
  <si>
    <t>AFS-FIRST STEPS P&amp;A</t>
  </si>
  <si>
    <t>EIA - Policy &amp; Accountability Invesment Earnings.</t>
  </si>
  <si>
    <t>49739003</t>
  </si>
  <si>
    <t>AFS-FIRST STEPS PR4K</t>
  </si>
  <si>
    <t>EIA - 4K Invesment Earnings.</t>
  </si>
  <si>
    <t>49739004</t>
  </si>
  <si>
    <t>AFS-FIRST STEPS CHIL</t>
  </si>
  <si>
    <t>EIA - Local Partnerships -  Invesment Earnings.</t>
  </si>
  <si>
    <t>Not needed. Donations are credited to fund code 42209000</t>
  </si>
  <si>
    <t>Sale of real property pursuant to 2019-20 ACT 91 Proviso 93.15</t>
  </si>
  <si>
    <t>Is VW done?</t>
  </si>
  <si>
    <t>Sale of goods to district example poster/brochure</t>
  </si>
  <si>
    <t>Gov School Tuition and Fees Fall off after this year</t>
  </si>
  <si>
    <t>operating grant funds received from an entity other than the Federal government that are restricted by the grantor for use in a particular function</t>
  </si>
  <si>
    <t>Unsure what this is</t>
  </si>
  <si>
    <t>Unrestricted Donations</t>
  </si>
  <si>
    <t>4400.920100.000</t>
  </si>
  <si>
    <t>1A.13 School Districts and Special Schools Flexibility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</si>
</sst>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.00;\-&quot;$&quot;\ #,##0.00;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0" xfId="0" quotePrefix="1" applyFill="1" applyAlignment="1">
      <alignment horizontal="left" vertical="top" wrapText="1"/>
    </xf>
    <xf numFmtId="164" fontId="0" fillId="2" borderId="0" xfId="0" applyNumberFormat="1" applyFill="1" applyAlignment="1">
      <alignment horizontal="left" vertical="top" wrapText="1"/>
    </xf>
    <xf numFmtId="0" fontId="0" fillId="3" borderId="0" xfId="0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4"/>
  <sheetViews>
    <sheetView tabSelected="1" workbookViewId="0">
      <pane ySplit="1" topLeftCell="A17" activePane="bottomLeft" state="frozen"/>
      <selection pane="bottomLeft" activeCell="B21" sqref="B21"/>
    </sheetView>
  </sheetViews>
  <sheetFormatPr defaultRowHeight="15" x14ac:dyDescent="0.25"/>
  <cols>
    <col min="1" max="2" width="40" customWidth="1"/>
    <col min="3" max="3" width="19.28515625" bestFit="1" customWidth="1"/>
    <col min="4" max="4" width="24.140625" bestFit="1" customWidth="1"/>
    <col min="5" max="5" width="32.42578125" bestFit="1" customWidth="1"/>
    <col min="6" max="6" width="36.140625" bestFit="1" customWidth="1"/>
    <col min="7" max="7" width="17.28515625" customWidth="1"/>
    <col min="8" max="8" width="18.28515625" bestFit="1" customWidth="1"/>
    <col min="9" max="9" width="40" customWidth="1"/>
    <col min="10" max="10" width="17.28515625" bestFit="1" customWidth="1"/>
    <col min="11" max="11" width="20.7109375" bestFit="1" customWidth="1"/>
    <col min="12" max="12" width="20.42578125" bestFit="1" customWidth="1"/>
  </cols>
  <sheetData>
    <row r="1" spans="1:12" ht="4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 x14ac:dyDescent="0.25">
      <c r="A2" s="1" t="s">
        <v>12</v>
      </c>
      <c r="B2" s="1" t="s">
        <v>13</v>
      </c>
      <c r="C2" s="1" t="s">
        <v>121</v>
      </c>
      <c r="D2" s="1" t="s">
        <v>122</v>
      </c>
      <c r="E2" s="1" t="s">
        <v>16</v>
      </c>
      <c r="F2" s="1" t="s">
        <v>17</v>
      </c>
      <c r="G2" s="1" t="s">
        <v>41</v>
      </c>
      <c r="H2" s="2" t="s">
        <v>16</v>
      </c>
      <c r="I2" s="1" t="s">
        <v>123</v>
      </c>
      <c r="J2" s="3">
        <v>955</v>
      </c>
      <c r="K2" s="3">
        <f>+ROUND(AVERAGE(955,4718.63,1781,63270.57,97447.17),0)</f>
        <v>33634</v>
      </c>
      <c r="L2" s="3">
        <v>33634</v>
      </c>
    </row>
    <row r="3" spans="1:12" ht="45" x14ac:dyDescent="0.25">
      <c r="A3" s="1" t="s">
        <v>12</v>
      </c>
      <c r="B3" s="1" t="s">
        <v>13</v>
      </c>
      <c r="C3" s="1" t="s">
        <v>118</v>
      </c>
      <c r="D3" s="1" t="s">
        <v>119</v>
      </c>
      <c r="E3" s="1" t="s">
        <v>16</v>
      </c>
      <c r="F3" s="1" t="s">
        <v>17</v>
      </c>
      <c r="G3" s="1" t="s">
        <v>18</v>
      </c>
      <c r="H3" s="2" t="s">
        <v>16</v>
      </c>
      <c r="I3" s="1" t="s">
        <v>120</v>
      </c>
      <c r="J3" s="3">
        <v>6388</v>
      </c>
      <c r="K3" s="3">
        <f>+ROUND(AVERAGE(6387.97,4417.95,4472.81,4084.06,3944.43),0)</f>
        <v>4661</v>
      </c>
      <c r="L3" s="3">
        <v>4661</v>
      </c>
    </row>
    <row r="4" spans="1:12" ht="30" x14ac:dyDescent="0.25">
      <c r="A4" s="1" t="s">
        <v>12</v>
      </c>
      <c r="B4" s="1" t="s">
        <v>13</v>
      </c>
      <c r="C4" s="1" t="s">
        <v>114</v>
      </c>
      <c r="D4" s="1" t="s">
        <v>115</v>
      </c>
      <c r="E4" s="1" t="s">
        <v>16</v>
      </c>
      <c r="F4" s="1" t="s">
        <v>17</v>
      </c>
      <c r="G4" s="1" t="s">
        <v>116</v>
      </c>
      <c r="H4" s="2" t="s">
        <v>16</v>
      </c>
      <c r="I4" s="1" t="s">
        <v>117</v>
      </c>
      <c r="J4" s="3">
        <v>138790</v>
      </c>
      <c r="K4" s="3">
        <f>+ROUND(AVERAGE(138790.02,92400,17190,133582.5,136170.36),0)</f>
        <v>103627</v>
      </c>
      <c r="L4" s="3">
        <v>103627</v>
      </c>
    </row>
    <row r="5" spans="1:12" ht="30" x14ac:dyDescent="0.25">
      <c r="A5" s="1" t="s">
        <v>12</v>
      </c>
      <c r="B5" s="1" t="s">
        <v>13</v>
      </c>
      <c r="C5" s="1" t="s">
        <v>111</v>
      </c>
      <c r="D5" s="1" t="s">
        <v>112</v>
      </c>
      <c r="E5" s="1" t="s">
        <v>16</v>
      </c>
      <c r="F5" s="1" t="s">
        <v>17</v>
      </c>
      <c r="G5" s="1" t="s">
        <v>25</v>
      </c>
      <c r="H5" s="2" t="s">
        <v>16</v>
      </c>
      <c r="I5" s="1" t="s">
        <v>113</v>
      </c>
      <c r="J5" s="3">
        <v>3498842</v>
      </c>
      <c r="K5" s="3">
        <f>+ROUND(AVERAGE(3664216.48,3248144.79,740138.38,2762536.78,3498842.37),0)</f>
        <v>2782776</v>
      </c>
      <c r="L5" s="3">
        <v>2782776</v>
      </c>
    </row>
    <row r="6" spans="1:12" ht="30" x14ac:dyDescent="0.25">
      <c r="A6" s="1" t="s">
        <v>12</v>
      </c>
      <c r="B6" s="1" t="s">
        <v>13</v>
      </c>
      <c r="C6" s="1" t="s">
        <v>108</v>
      </c>
      <c r="D6" s="1" t="s">
        <v>109</v>
      </c>
      <c r="E6" s="1" t="s">
        <v>16</v>
      </c>
      <c r="F6" s="1" t="s">
        <v>17</v>
      </c>
      <c r="G6" s="1" t="s">
        <v>25</v>
      </c>
      <c r="H6" s="2" t="s">
        <v>16</v>
      </c>
      <c r="I6" s="1" t="s">
        <v>110</v>
      </c>
      <c r="J6" s="3">
        <v>61928</v>
      </c>
      <c r="K6" s="3">
        <f>+ROUND(AVERAGE(452165.28,386837.28,61927.55),0)</f>
        <v>300310</v>
      </c>
      <c r="L6" s="3">
        <v>300310</v>
      </c>
    </row>
    <row r="7" spans="1:12" ht="45" x14ac:dyDescent="0.25">
      <c r="A7" s="1" t="s">
        <v>12</v>
      </c>
      <c r="B7" s="1" t="s">
        <v>13</v>
      </c>
      <c r="C7" s="1" t="s">
        <v>105</v>
      </c>
      <c r="D7" s="1" t="s">
        <v>106</v>
      </c>
      <c r="E7" s="1" t="s">
        <v>16</v>
      </c>
      <c r="F7" s="1" t="s">
        <v>17</v>
      </c>
      <c r="G7" s="1" t="s">
        <v>25</v>
      </c>
      <c r="H7" s="2" t="s">
        <v>16</v>
      </c>
      <c r="I7" s="1" t="s">
        <v>107</v>
      </c>
      <c r="J7" s="3">
        <v>736793</v>
      </c>
      <c r="K7" s="3">
        <f>+ROUND(AVERAGE(542818.79,503440.9,271145.97,736793.17),0)</f>
        <v>513550</v>
      </c>
      <c r="L7" s="3">
        <v>513550</v>
      </c>
    </row>
    <row r="8" spans="1:12" ht="30" x14ac:dyDescent="0.25">
      <c r="A8" s="1" t="s">
        <v>12</v>
      </c>
      <c r="B8" s="1" t="s">
        <v>13</v>
      </c>
      <c r="C8" s="1" t="s">
        <v>102</v>
      </c>
      <c r="D8" s="1" t="s">
        <v>103</v>
      </c>
      <c r="E8" s="1" t="s">
        <v>16</v>
      </c>
      <c r="F8" s="1" t="s">
        <v>17</v>
      </c>
      <c r="G8" s="1" t="s">
        <v>18</v>
      </c>
      <c r="H8" s="2" t="s">
        <v>16</v>
      </c>
      <c r="I8" s="1" t="s">
        <v>104</v>
      </c>
      <c r="J8" s="3">
        <v>3642</v>
      </c>
      <c r="K8" s="3">
        <f>+ROUND(AVERAGE(35000,12000,75.24,3642.33),0)</f>
        <v>12679</v>
      </c>
      <c r="L8" s="3">
        <v>12679</v>
      </c>
    </row>
    <row r="9" spans="1:12" ht="60" x14ac:dyDescent="0.25">
      <c r="A9" s="1" t="s">
        <v>12</v>
      </c>
      <c r="B9" s="1" t="s">
        <v>13</v>
      </c>
      <c r="C9" s="1" t="s">
        <v>100</v>
      </c>
      <c r="D9" s="1" t="s">
        <v>101</v>
      </c>
      <c r="E9" s="1" t="s">
        <v>16</v>
      </c>
      <c r="F9" s="1" t="s">
        <v>17</v>
      </c>
      <c r="G9" s="1" t="s">
        <v>18</v>
      </c>
      <c r="H9" s="2" t="s">
        <v>16</v>
      </c>
      <c r="I9" s="1" t="s">
        <v>208</v>
      </c>
      <c r="J9" s="3">
        <v>3310000</v>
      </c>
      <c r="K9" s="3">
        <f>+ROUND(AVERAGE(415191.08,86548.32,421392.17),0)</f>
        <v>307711</v>
      </c>
      <c r="L9" s="3">
        <v>307711</v>
      </c>
    </row>
    <row r="10" spans="1:12" ht="30" x14ac:dyDescent="0.25">
      <c r="A10" s="1" t="s">
        <v>12</v>
      </c>
      <c r="B10" s="1" t="s">
        <v>13</v>
      </c>
      <c r="C10" s="1" t="s">
        <v>97</v>
      </c>
      <c r="D10" s="1" t="s">
        <v>98</v>
      </c>
      <c r="E10" s="1" t="s">
        <v>16</v>
      </c>
      <c r="F10" s="1" t="s">
        <v>17</v>
      </c>
      <c r="G10" s="1" t="s">
        <v>18</v>
      </c>
      <c r="H10" s="2" t="s">
        <v>16</v>
      </c>
      <c r="I10" s="1" t="s">
        <v>99</v>
      </c>
      <c r="J10" s="3">
        <v>1927</v>
      </c>
      <c r="K10" s="3">
        <f>+ROUND(AVERAGE(1975.04,2009.39,4258.31,3334.6,1927.07),0)</f>
        <v>2701</v>
      </c>
      <c r="L10" s="3">
        <v>2701</v>
      </c>
    </row>
    <row r="11" spans="1:12" x14ac:dyDescent="0.25">
      <c r="A11" s="1" t="s">
        <v>12</v>
      </c>
      <c r="B11" s="1" t="s">
        <v>13</v>
      </c>
      <c r="C11" s="1" t="s">
        <v>94</v>
      </c>
      <c r="D11" s="1" t="s">
        <v>95</v>
      </c>
      <c r="E11" s="1" t="s">
        <v>16</v>
      </c>
      <c r="F11" s="1" t="s">
        <v>17</v>
      </c>
      <c r="G11" s="1" t="s">
        <v>18</v>
      </c>
      <c r="H11" s="2" t="s">
        <v>16</v>
      </c>
      <c r="I11" s="1" t="s">
        <v>96</v>
      </c>
      <c r="J11" s="3">
        <v>0</v>
      </c>
      <c r="K11" s="3">
        <v>35000</v>
      </c>
      <c r="L11" s="3">
        <v>35000</v>
      </c>
    </row>
    <row r="12" spans="1:12" ht="30" x14ac:dyDescent="0.25">
      <c r="A12" s="1" t="s">
        <v>12</v>
      </c>
      <c r="B12" s="1" t="s">
        <v>13</v>
      </c>
      <c r="C12" s="1" t="s">
        <v>91</v>
      </c>
      <c r="D12" s="1" t="s">
        <v>92</v>
      </c>
      <c r="E12" s="1" t="s">
        <v>16</v>
      </c>
      <c r="F12" s="1" t="s">
        <v>17</v>
      </c>
      <c r="G12" s="1" t="s">
        <v>18</v>
      </c>
      <c r="H12" s="2" t="s">
        <v>16</v>
      </c>
      <c r="I12" s="1" t="s">
        <v>93</v>
      </c>
      <c r="J12" s="3">
        <v>3794101</v>
      </c>
      <c r="K12" s="3">
        <v>350000</v>
      </c>
      <c r="L12" s="3">
        <v>350000</v>
      </c>
    </row>
    <row r="13" spans="1:12" x14ac:dyDescent="0.25">
      <c r="A13" s="1" t="s">
        <v>12</v>
      </c>
      <c r="B13" s="1" t="s">
        <v>13</v>
      </c>
      <c r="C13" s="1" t="s">
        <v>88</v>
      </c>
      <c r="D13" s="1" t="s">
        <v>89</v>
      </c>
      <c r="E13" s="1" t="s">
        <v>16</v>
      </c>
      <c r="F13" s="1" t="s">
        <v>17</v>
      </c>
      <c r="G13" s="1" t="s">
        <v>18</v>
      </c>
      <c r="H13" s="2" t="s">
        <v>16</v>
      </c>
      <c r="I13" s="1" t="s">
        <v>90</v>
      </c>
      <c r="J13" s="3">
        <v>85936</v>
      </c>
      <c r="K13" s="3">
        <f>+ROUND(AVERAGE(74544.25,85936.31),0)</f>
        <v>80240</v>
      </c>
      <c r="L13" s="3">
        <v>80240</v>
      </c>
    </row>
    <row r="14" spans="1:12" ht="30" x14ac:dyDescent="0.25">
      <c r="A14" s="1" t="s">
        <v>12</v>
      </c>
      <c r="B14" s="1" t="s">
        <v>13</v>
      </c>
      <c r="C14" s="1" t="s">
        <v>85</v>
      </c>
      <c r="D14" s="1" t="s">
        <v>86</v>
      </c>
      <c r="E14" s="1" t="s">
        <v>16</v>
      </c>
      <c r="F14" s="1" t="s">
        <v>17</v>
      </c>
      <c r="G14" s="1" t="s">
        <v>18</v>
      </c>
      <c r="H14" s="2" t="s">
        <v>16</v>
      </c>
      <c r="I14" s="1" t="s">
        <v>87</v>
      </c>
      <c r="J14" s="3">
        <v>347907</v>
      </c>
      <c r="K14" s="3">
        <v>0</v>
      </c>
      <c r="L14" s="3">
        <v>0</v>
      </c>
    </row>
    <row r="15" spans="1:12" x14ac:dyDescent="0.25">
      <c r="A15" s="1" t="s">
        <v>12</v>
      </c>
      <c r="B15" s="1" t="s">
        <v>13</v>
      </c>
      <c r="C15" s="1" t="s">
        <v>82</v>
      </c>
      <c r="D15" s="1" t="s">
        <v>83</v>
      </c>
      <c r="E15" s="1" t="s">
        <v>16</v>
      </c>
      <c r="F15" s="1" t="s">
        <v>17</v>
      </c>
      <c r="G15" s="1" t="s">
        <v>41</v>
      </c>
      <c r="H15" s="2" t="s">
        <v>16</v>
      </c>
      <c r="I15" s="1" t="s">
        <v>84</v>
      </c>
      <c r="J15" s="3">
        <v>1088734</v>
      </c>
      <c r="K15" s="3">
        <f>+ROUND(AVERAGE(1088733.5,1244705.62,1313865.41,1515571.55,1236927.55),0)</f>
        <v>1279961</v>
      </c>
      <c r="L15" s="3">
        <v>1279961</v>
      </c>
    </row>
    <row r="16" spans="1:12" ht="30" x14ac:dyDescent="0.25">
      <c r="A16" s="1" t="s">
        <v>12</v>
      </c>
      <c r="B16" s="1" t="s">
        <v>13</v>
      </c>
      <c r="C16" s="1" t="s">
        <v>80</v>
      </c>
      <c r="D16" s="1" t="s">
        <v>81</v>
      </c>
      <c r="E16" s="1" t="s">
        <v>16</v>
      </c>
      <c r="F16" s="1" t="s">
        <v>17</v>
      </c>
      <c r="G16" s="1" t="s">
        <v>22</v>
      </c>
      <c r="H16" s="1" t="s">
        <v>16</v>
      </c>
      <c r="I16" s="1" t="s">
        <v>207</v>
      </c>
      <c r="J16" s="3">
        <v>63464</v>
      </c>
      <c r="K16" s="3">
        <v>0</v>
      </c>
      <c r="L16" s="3">
        <v>0</v>
      </c>
    </row>
    <row r="17" spans="1:13" x14ac:dyDescent="0.25">
      <c r="A17" s="1" t="s">
        <v>12</v>
      </c>
      <c r="B17" s="1" t="s">
        <v>13</v>
      </c>
      <c r="C17" s="1" t="s">
        <v>77</v>
      </c>
      <c r="D17" s="1" t="s">
        <v>78</v>
      </c>
      <c r="E17" s="1" t="s">
        <v>16</v>
      </c>
      <c r="F17" s="1" t="s">
        <v>17</v>
      </c>
      <c r="G17" s="1" t="s">
        <v>25</v>
      </c>
      <c r="H17" s="2" t="s">
        <v>16</v>
      </c>
      <c r="I17" s="1" t="s">
        <v>79</v>
      </c>
      <c r="J17" s="3">
        <v>3000</v>
      </c>
      <c r="K17" s="3">
        <v>3000</v>
      </c>
      <c r="L17" s="3">
        <v>3000</v>
      </c>
    </row>
    <row r="18" spans="1:13" ht="30" x14ac:dyDescent="0.25">
      <c r="A18" s="1" t="s">
        <v>12</v>
      </c>
      <c r="B18" s="1" t="s">
        <v>13</v>
      </c>
      <c r="C18" s="1" t="s">
        <v>75</v>
      </c>
      <c r="D18" s="1" t="s">
        <v>76</v>
      </c>
      <c r="E18" s="1">
        <v>1.1000000000000001</v>
      </c>
      <c r="F18" s="1" t="s">
        <v>17</v>
      </c>
      <c r="G18" s="1" t="s">
        <v>18</v>
      </c>
      <c r="H18" s="2">
        <v>1.1000000000000001</v>
      </c>
      <c r="I18" s="1" t="s">
        <v>206</v>
      </c>
      <c r="J18" s="3">
        <v>-20</v>
      </c>
      <c r="K18" s="3">
        <f>+ROUND(AVERAGE(4041.05,2149.91,1988.74,4114.11,-20),0)</f>
        <v>2455</v>
      </c>
      <c r="L18" s="3">
        <v>2455</v>
      </c>
    </row>
    <row r="19" spans="1:13" x14ac:dyDescent="0.25">
      <c r="A19" s="1" t="s">
        <v>12</v>
      </c>
      <c r="B19" s="1" t="s">
        <v>13</v>
      </c>
      <c r="C19" s="1" t="s">
        <v>72</v>
      </c>
      <c r="D19" s="1" t="s">
        <v>73</v>
      </c>
      <c r="E19" s="1" t="s">
        <v>16</v>
      </c>
      <c r="F19" s="1" t="s">
        <v>17</v>
      </c>
      <c r="G19" s="1" t="s">
        <v>18</v>
      </c>
      <c r="H19" s="2" t="s">
        <v>16</v>
      </c>
      <c r="I19" s="1" t="s">
        <v>74</v>
      </c>
      <c r="J19" s="3">
        <v>327100</v>
      </c>
      <c r="K19" s="3">
        <f>+ROUND(AVERAGE(187600,149500,788797.61,325600,327100),0)</f>
        <v>355720</v>
      </c>
      <c r="L19" s="3">
        <v>355720</v>
      </c>
    </row>
    <row r="20" spans="1:13" ht="30" x14ac:dyDescent="0.25">
      <c r="A20" s="1" t="s">
        <v>12</v>
      </c>
      <c r="B20" s="1" t="s">
        <v>13</v>
      </c>
      <c r="C20" s="1" t="s">
        <v>69</v>
      </c>
      <c r="D20" s="1" t="s">
        <v>70</v>
      </c>
      <c r="E20" s="1" t="s">
        <v>16</v>
      </c>
      <c r="F20" s="1" t="s">
        <v>17</v>
      </c>
      <c r="G20" s="1" t="s">
        <v>18</v>
      </c>
      <c r="H20" s="2" t="s">
        <v>16</v>
      </c>
      <c r="I20" s="1" t="s">
        <v>71</v>
      </c>
      <c r="J20" s="3">
        <v>0</v>
      </c>
      <c r="K20" s="3"/>
      <c r="L20" s="3"/>
    </row>
    <row r="21" spans="1:13" ht="30" x14ac:dyDescent="0.25">
      <c r="A21" s="1" t="s">
        <v>12</v>
      </c>
      <c r="B21" s="1" t="s">
        <v>13</v>
      </c>
      <c r="C21" s="1" t="s">
        <v>66</v>
      </c>
      <c r="D21" s="1" t="s">
        <v>67</v>
      </c>
      <c r="E21" s="1" t="s">
        <v>16</v>
      </c>
      <c r="F21" s="1" t="s">
        <v>17</v>
      </c>
      <c r="G21" s="1" t="s">
        <v>60</v>
      </c>
      <c r="H21" s="2" t="s">
        <v>16</v>
      </c>
      <c r="I21" s="1" t="s">
        <v>68</v>
      </c>
      <c r="J21" s="3">
        <v>825406</v>
      </c>
      <c r="K21" s="3">
        <f>+ROUND(AVERAGE(573088.42,461106.18,320730.32,760933.69,825405.51),0)</f>
        <v>588253</v>
      </c>
      <c r="L21" s="3">
        <v>588253</v>
      </c>
    </row>
    <row r="22" spans="1:13" x14ac:dyDescent="0.25">
      <c r="A22" s="1" t="s">
        <v>12</v>
      </c>
      <c r="B22" s="1" t="s">
        <v>13</v>
      </c>
      <c r="C22" s="1" t="s">
        <v>62</v>
      </c>
      <c r="D22" s="1" t="s">
        <v>63</v>
      </c>
      <c r="E22" s="1" t="s">
        <v>16</v>
      </c>
      <c r="F22" s="1" t="s">
        <v>17</v>
      </c>
      <c r="G22" s="1" t="s">
        <v>64</v>
      </c>
      <c r="H22" s="2" t="s">
        <v>16</v>
      </c>
      <c r="I22" s="1" t="s">
        <v>65</v>
      </c>
      <c r="J22" s="3">
        <v>4693</v>
      </c>
      <c r="K22" s="3">
        <f>+ROUND(AVERAGE(25.91,21230.2,82.29,2658.72,4693.03),0)</f>
        <v>5738</v>
      </c>
      <c r="L22" s="3">
        <v>5738</v>
      </c>
    </row>
    <row r="23" spans="1:13" x14ac:dyDescent="0.25">
      <c r="A23" s="1" t="s">
        <v>12</v>
      </c>
      <c r="B23" s="1" t="s">
        <v>13</v>
      </c>
      <c r="C23" s="1" t="s">
        <v>58</v>
      </c>
      <c r="D23" s="1" t="s">
        <v>59</v>
      </c>
      <c r="E23" s="1" t="s">
        <v>16</v>
      </c>
      <c r="F23" s="1" t="s">
        <v>17</v>
      </c>
      <c r="G23" s="1" t="s">
        <v>60</v>
      </c>
      <c r="H23" s="2" t="s">
        <v>16</v>
      </c>
      <c r="I23" s="1" t="s">
        <v>61</v>
      </c>
      <c r="J23" s="3">
        <v>12835</v>
      </c>
      <c r="K23" s="3">
        <v>11000</v>
      </c>
      <c r="L23" s="3">
        <v>11000</v>
      </c>
    </row>
    <row r="24" spans="1:13" ht="30" x14ac:dyDescent="0.25">
      <c r="A24" s="1" t="s">
        <v>12</v>
      </c>
      <c r="B24" s="1" t="s">
        <v>13</v>
      </c>
      <c r="C24" s="1" t="s">
        <v>55</v>
      </c>
      <c r="D24" s="1" t="s">
        <v>56</v>
      </c>
      <c r="E24" s="1" t="s">
        <v>16</v>
      </c>
      <c r="F24" s="1" t="s">
        <v>17</v>
      </c>
      <c r="G24" s="1" t="s">
        <v>18</v>
      </c>
      <c r="H24" s="2" t="s">
        <v>16</v>
      </c>
      <c r="I24" s="1" t="s">
        <v>57</v>
      </c>
      <c r="J24" s="3">
        <v>497282</v>
      </c>
      <c r="K24" s="3">
        <f>+ROUND(AVERAGE(1159233.71,751010.77,1142448.86,796586.92,497282.01),0)</f>
        <v>869312</v>
      </c>
      <c r="L24" s="3">
        <v>869312</v>
      </c>
    </row>
    <row r="25" spans="1:13" ht="45" x14ac:dyDescent="0.25">
      <c r="A25" s="1" t="s">
        <v>12</v>
      </c>
      <c r="B25" s="1" t="s">
        <v>13</v>
      </c>
      <c r="C25" s="1" t="s">
        <v>52</v>
      </c>
      <c r="D25" s="1" t="s">
        <v>53</v>
      </c>
      <c r="E25" s="1" t="s">
        <v>16</v>
      </c>
      <c r="F25" s="1" t="s">
        <v>17</v>
      </c>
      <c r="G25" s="1" t="s">
        <v>41</v>
      </c>
      <c r="H25" s="2" t="s">
        <v>16</v>
      </c>
      <c r="I25" s="1" t="s">
        <v>54</v>
      </c>
      <c r="J25" s="3">
        <v>462016</v>
      </c>
      <c r="K25" s="3">
        <f>+ROUND(AVERAGE(20356.98,23647.65,721916.36,410505.19,462015.8),0)</f>
        <v>327688</v>
      </c>
      <c r="L25" s="3">
        <v>327688</v>
      </c>
    </row>
    <row r="26" spans="1:13" ht="30" x14ac:dyDescent="0.25">
      <c r="A26" s="1" t="s">
        <v>12</v>
      </c>
      <c r="B26" s="1" t="s">
        <v>13</v>
      </c>
      <c r="C26" s="1" t="s">
        <v>49</v>
      </c>
      <c r="D26" s="1" t="s">
        <v>50</v>
      </c>
      <c r="E26" s="1" t="s">
        <v>16</v>
      </c>
      <c r="F26" s="1" t="s">
        <v>17</v>
      </c>
      <c r="G26" s="1" t="s">
        <v>25</v>
      </c>
      <c r="H26" s="1" t="s">
        <v>16</v>
      </c>
      <c r="I26" s="1" t="s">
        <v>51</v>
      </c>
      <c r="J26" s="3">
        <v>4532088</v>
      </c>
      <c r="K26" s="3">
        <f>+ROUND(AVERAGE(0,7812168,0,19103742,4532088),0)</f>
        <v>6289600</v>
      </c>
      <c r="L26" s="3">
        <v>0</v>
      </c>
      <c r="M26" t="s">
        <v>205</v>
      </c>
    </row>
    <row r="27" spans="1:13" x14ac:dyDescent="0.25">
      <c r="A27" s="1" t="s">
        <v>12</v>
      </c>
      <c r="B27" s="1" t="s">
        <v>13</v>
      </c>
      <c r="C27" s="1" t="s">
        <v>46</v>
      </c>
      <c r="D27" s="1" t="s">
        <v>47</v>
      </c>
      <c r="E27" s="1" t="s">
        <v>16</v>
      </c>
      <c r="F27" s="1" t="s">
        <v>17</v>
      </c>
      <c r="G27" s="1" t="s">
        <v>41</v>
      </c>
      <c r="H27" s="2" t="s">
        <v>16</v>
      </c>
      <c r="I27" s="1" t="s">
        <v>48</v>
      </c>
      <c r="J27" s="3">
        <v>2</v>
      </c>
      <c r="K27" s="3">
        <v>0</v>
      </c>
      <c r="L27" s="3">
        <v>0</v>
      </c>
    </row>
    <row r="28" spans="1:13" ht="60" x14ac:dyDescent="0.25">
      <c r="A28" s="1" t="s">
        <v>12</v>
      </c>
      <c r="B28" s="1" t="s">
        <v>13</v>
      </c>
      <c r="C28" s="1" t="s">
        <v>43</v>
      </c>
      <c r="D28" s="1" t="s">
        <v>44</v>
      </c>
      <c r="E28" s="1" t="s">
        <v>16</v>
      </c>
      <c r="F28" s="1" t="s">
        <v>17</v>
      </c>
      <c r="G28" s="1" t="s">
        <v>41</v>
      </c>
      <c r="H28" s="2" t="s">
        <v>16</v>
      </c>
      <c r="I28" s="1" t="s">
        <v>45</v>
      </c>
      <c r="J28" s="3">
        <v>1755718</v>
      </c>
      <c r="K28" s="3">
        <f>+ROUND(AVERAGE(2534797.48,1533797.23,10797707.11,2330314.74,1755718.4),0)</f>
        <v>3790467</v>
      </c>
      <c r="L28" s="3">
        <v>3790467</v>
      </c>
    </row>
    <row r="29" spans="1:13" x14ac:dyDescent="0.25">
      <c r="A29" s="1" t="s">
        <v>12</v>
      </c>
      <c r="B29" s="1" t="s">
        <v>13</v>
      </c>
      <c r="C29" s="1" t="s">
        <v>39</v>
      </c>
      <c r="D29" s="1" t="s">
        <v>40</v>
      </c>
      <c r="E29" s="1" t="s">
        <v>16</v>
      </c>
      <c r="F29" s="1" t="s">
        <v>17</v>
      </c>
      <c r="G29" s="1" t="s">
        <v>41</v>
      </c>
      <c r="H29" s="2" t="s">
        <v>16</v>
      </c>
      <c r="I29" s="1" t="s">
        <v>42</v>
      </c>
      <c r="J29" s="3">
        <v>0</v>
      </c>
      <c r="K29" s="3">
        <v>100</v>
      </c>
      <c r="L29" s="3">
        <v>100</v>
      </c>
    </row>
    <row r="30" spans="1:13" x14ac:dyDescent="0.25">
      <c r="A30" s="1" t="s">
        <v>12</v>
      </c>
      <c r="B30" s="1" t="s">
        <v>13</v>
      </c>
      <c r="C30" s="1" t="s">
        <v>36</v>
      </c>
      <c r="D30" s="1" t="s">
        <v>37</v>
      </c>
      <c r="E30" s="1" t="s">
        <v>16</v>
      </c>
      <c r="F30" s="1" t="s">
        <v>17</v>
      </c>
      <c r="G30" s="1" t="s">
        <v>25</v>
      </c>
      <c r="H30" s="2" t="s">
        <v>16</v>
      </c>
      <c r="I30" s="1" t="s">
        <v>38</v>
      </c>
      <c r="J30" s="3">
        <v>239446</v>
      </c>
      <c r="K30" s="3">
        <v>233005</v>
      </c>
      <c r="L30" s="3">
        <v>233005</v>
      </c>
    </row>
    <row r="31" spans="1:13" x14ac:dyDescent="0.25">
      <c r="A31" s="1" t="s">
        <v>12</v>
      </c>
      <c r="B31" s="1" t="s">
        <v>13</v>
      </c>
      <c r="C31" s="1" t="s">
        <v>33</v>
      </c>
      <c r="D31" s="1" t="s">
        <v>34</v>
      </c>
      <c r="E31" s="1" t="s">
        <v>16</v>
      </c>
      <c r="F31" s="1" t="s">
        <v>17</v>
      </c>
      <c r="G31" s="1" t="s">
        <v>25</v>
      </c>
      <c r="H31" s="2" t="s">
        <v>16</v>
      </c>
      <c r="I31" s="1" t="s">
        <v>35</v>
      </c>
      <c r="J31" s="3">
        <v>203935</v>
      </c>
      <c r="K31" s="3">
        <v>149441</v>
      </c>
      <c r="L31" s="3">
        <v>149441</v>
      </c>
    </row>
    <row r="32" spans="1:13" x14ac:dyDescent="0.25">
      <c r="A32" s="1" t="s">
        <v>12</v>
      </c>
      <c r="B32" s="1" t="s">
        <v>13</v>
      </c>
      <c r="C32" s="1" t="s">
        <v>30</v>
      </c>
      <c r="D32" s="1" t="s">
        <v>31</v>
      </c>
      <c r="E32" s="1" t="s">
        <v>16</v>
      </c>
      <c r="F32" s="1" t="s">
        <v>17</v>
      </c>
      <c r="G32" s="1" t="s">
        <v>18</v>
      </c>
      <c r="H32" s="2" t="s">
        <v>16</v>
      </c>
      <c r="I32" s="1" t="s">
        <v>32</v>
      </c>
      <c r="J32" s="3">
        <v>681557</v>
      </c>
      <c r="K32" s="3">
        <v>294008</v>
      </c>
      <c r="L32" s="3">
        <v>294008</v>
      </c>
    </row>
    <row r="33" spans="1:13" x14ac:dyDescent="0.25">
      <c r="A33" s="1" t="s">
        <v>12</v>
      </c>
      <c r="B33" s="1" t="s">
        <v>13</v>
      </c>
      <c r="C33" s="1" t="s">
        <v>27</v>
      </c>
      <c r="D33" s="1" t="s">
        <v>28</v>
      </c>
      <c r="E33" s="1" t="s">
        <v>16</v>
      </c>
      <c r="F33" s="1" t="s">
        <v>17</v>
      </c>
      <c r="G33" s="1" t="s">
        <v>18</v>
      </c>
      <c r="H33" s="2" t="s">
        <v>16</v>
      </c>
      <c r="I33" s="1" t="s">
        <v>29</v>
      </c>
      <c r="J33" s="3">
        <v>56379</v>
      </c>
      <c r="K33" s="3">
        <v>53285</v>
      </c>
      <c r="L33" s="3">
        <v>53285</v>
      </c>
    </row>
    <row r="34" spans="1:13" ht="30" x14ac:dyDescent="0.25">
      <c r="A34" s="1" t="s">
        <v>12</v>
      </c>
      <c r="B34" s="1" t="s">
        <v>13</v>
      </c>
      <c r="C34" s="1" t="s">
        <v>23</v>
      </c>
      <c r="D34" s="1" t="s">
        <v>24</v>
      </c>
      <c r="E34" s="1" t="s">
        <v>16</v>
      </c>
      <c r="F34" s="1" t="s">
        <v>17</v>
      </c>
      <c r="G34" s="1" t="s">
        <v>25</v>
      </c>
      <c r="H34" s="2" t="s">
        <v>16</v>
      </c>
      <c r="I34" s="1" t="s">
        <v>26</v>
      </c>
      <c r="J34" s="3">
        <v>0</v>
      </c>
      <c r="K34" s="3">
        <v>10000</v>
      </c>
      <c r="L34" s="3">
        <v>10000</v>
      </c>
    </row>
    <row r="35" spans="1:13" ht="30" x14ac:dyDescent="0.25">
      <c r="A35" s="1" t="s">
        <v>12</v>
      </c>
      <c r="B35" s="1" t="s">
        <v>13</v>
      </c>
      <c r="C35" s="1" t="s">
        <v>20</v>
      </c>
      <c r="D35" s="1" t="s">
        <v>21</v>
      </c>
      <c r="E35" s="1">
        <v>1.1000000000000001</v>
      </c>
      <c r="F35" s="1" t="s">
        <v>17</v>
      </c>
      <c r="G35" s="1" t="s">
        <v>25</v>
      </c>
      <c r="H35" s="2" t="s">
        <v>16</v>
      </c>
      <c r="I35" s="1" t="s">
        <v>204</v>
      </c>
      <c r="J35" s="3">
        <v>250547</v>
      </c>
      <c r="K35" s="3">
        <v>0</v>
      </c>
      <c r="L35" s="3">
        <v>0</v>
      </c>
    </row>
    <row r="36" spans="1:13" x14ac:dyDescent="0.25">
      <c r="A36" s="1" t="s">
        <v>12</v>
      </c>
      <c r="B36" s="1" t="s">
        <v>13</v>
      </c>
      <c r="C36" s="1" t="s">
        <v>14</v>
      </c>
      <c r="D36" s="1" t="s">
        <v>15</v>
      </c>
      <c r="E36" s="1" t="s">
        <v>16</v>
      </c>
      <c r="F36" s="1" t="s">
        <v>17</v>
      </c>
      <c r="G36" s="1" t="s">
        <v>18</v>
      </c>
      <c r="H36" s="2" t="s">
        <v>16</v>
      </c>
      <c r="I36" s="1" t="s">
        <v>19</v>
      </c>
      <c r="J36" s="3">
        <v>18808</v>
      </c>
      <c r="K36" s="3">
        <v>36380.948333333341</v>
      </c>
      <c r="L36" s="3">
        <v>36380.949999999997</v>
      </c>
    </row>
    <row r="37" spans="1:13" ht="75" x14ac:dyDescent="0.25">
      <c r="A37" s="1" t="s">
        <v>124</v>
      </c>
      <c r="B37" s="1" t="s">
        <v>125</v>
      </c>
      <c r="C37" s="1" t="s">
        <v>100</v>
      </c>
      <c r="D37" s="1" t="s">
        <v>101</v>
      </c>
      <c r="E37" s="1" t="s">
        <v>16</v>
      </c>
      <c r="F37" s="1" t="s">
        <v>17</v>
      </c>
      <c r="G37" s="1" t="s">
        <v>25</v>
      </c>
      <c r="H37" s="2" t="s">
        <v>16</v>
      </c>
      <c r="I37" s="1" t="s">
        <v>126</v>
      </c>
      <c r="J37" s="3">
        <v>0</v>
      </c>
      <c r="K37" s="3">
        <v>300000</v>
      </c>
      <c r="L37" s="3">
        <v>300000</v>
      </c>
      <c r="M37" t="s">
        <v>209</v>
      </c>
    </row>
    <row r="38" spans="1:13" ht="30" x14ac:dyDescent="0.25">
      <c r="A38" s="1" t="s">
        <v>127</v>
      </c>
      <c r="B38" s="1" t="s">
        <v>128</v>
      </c>
      <c r="C38" s="1" t="s">
        <v>85</v>
      </c>
      <c r="D38" s="1" t="s">
        <v>86</v>
      </c>
      <c r="E38" s="1" t="s">
        <v>16</v>
      </c>
      <c r="F38" s="1" t="s">
        <v>17</v>
      </c>
      <c r="G38" s="1" t="s">
        <v>18</v>
      </c>
      <c r="H38" s="2" t="s">
        <v>16</v>
      </c>
      <c r="I38" s="1" t="s">
        <v>129</v>
      </c>
      <c r="J38" s="3">
        <v>618145</v>
      </c>
      <c r="K38" s="3">
        <f>+ROUND(AVERAGE(2440940.7,2831508.3,2665407.6,2205646.95,618145.05),0)</f>
        <v>2152330</v>
      </c>
      <c r="L38" s="3">
        <v>2152330</v>
      </c>
    </row>
    <row r="39" spans="1:13" ht="30" x14ac:dyDescent="0.25">
      <c r="A39" s="1" t="s">
        <v>130</v>
      </c>
      <c r="B39" s="1" t="s">
        <v>131</v>
      </c>
      <c r="C39" s="1" t="s">
        <v>132</v>
      </c>
      <c r="D39" s="1" t="s">
        <v>133</v>
      </c>
      <c r="E39" s="1" t="s">
        <v>134</v>
      </c>
      <c r="F39" s="1" t="s">
        <v>135</v>
      </c>
      <c r="G39" s="1" t="s">
        <v>136</v>
      </c>
      <c r="H39" s="2" t="s">
        <v>134</v>
      </c>
      <c r="I39" s="1" t="s">
        <v>137</v>
      </c>
      <c r="J39" s="3">
        <v>0</v>
      </c>
      <c r="K39" s="3">
        <v>235000</v>
      </c>
      <c r="L39" s="3">
        <v>235000</v>
      </c>
    </row>
    <row r="40" spans="1:13" x14ac:dyDescent="0.25">
      <c r="A40" s="1" t="s">
        <v>138</v>
      </c>
      <c r="B40" s="1" t="s">
        <v>139</v>
      </c>
      <c r="C40" s="1" t="s">
        <v>111</v>
      </c>
      <c r="D40" s="1" t="s">
        <v>112</v>
      </c>
      <c r="E40" s="1" t="s">
        <v>16</v>
      </c>
      <c r="F40" s="1" t="s">
        <v>17</v>
      </c>
      <c r="G40" s="1" t="s">
        <v>60</v>
      </c>
      <c r="H40" s="2" t="s">
        <v>16</v>
      </c>
      <c r="I40" s="1" t="s">
        <v>141</v>
      </c>
      <c r="J40" s="3">
        <v>0</v>
      </c>
      <c r="K40" s="3">
        <v>1000</v>
      </c>
      <c r="L40" s="3">
        <v>1000</v>
      </c>
    </row>
    <row r="41" spans="1:13" x14ac:dyDescent="0.25">
      <c r="A41" s="1" t="s">
        <v>138</v>
      </c>
      <c r="B41" s="1" t="s">
        <v>139</v>
      </c>
      <c r="C41" s="1" t="s">
        <v>62</v>
      </c>
      <c r="D41" s="1" t="s">
        <v>63</v>
      </c>
      <c r="E41" s="1" t="s">
        <v>16</v>
      </c>
      <c r="F41" s="1" t="s">
        <v>17</v>
      </c>
      <c r="G41" s="1" t="s">
        <v>25</v>
      </c>
      <c r="H41" s="2" t="s">
        <v>16</v>
      </c>
      <c r="I41" s="1" t="s">
        <v>140</v>
      </c>
      <c r="J41" s="3">
        <v>23759</v>
      </c>
      <c r="K41" s="3">
        <v>50000</v>
      </c>
      <c r="L41" s="3">
        <v>50000</v>
      </c>
    </row>
    <row r="42" spans="1:13" ht="30" x14ac:dyDescent="0.25">
      <c r="A42" s="1" t="s">
        <v>138</v>
      </c>
      <c r="B42" s="1" t="s">
        <v>139</v>
      </c>
      <c r="C42" s="1" t="s">
        <v>23</v>
      </c>
      <c r="D42" s="1" t="s">
        <v>24</v>
      </c>
      <c r="E42" s="1" t="s">
        <v>16</v>
      </c>
      <c r="F42" s="1" t="s">
        <v>17</v>
      </c>
      <c r="G42" s="1" t="s">
        <v>25</v>
      </c>
      <c r="H42" s="2" t="s">
        <v>16</v>
      </c>
      <c r="I42" s="1" t="s">
        <v>26</v>
      </c>
      <c r="J42" s="3">
        <v>0</v>
      </c>
      <c r="K42" s="3">
        <v>15000</v>
      </c>
      <c r="L42" s="3">
        <v>15000</v>
      </c>
    </row>
    <row r="43" spans="1:13" x14ac:dyDescent="0.25">
      <c r="A43" s="1" t="s">
        <v>138</v>
      </c>
      <c r="B43" s="1" t="s">
        <v>139</v>
      </c>
      <c r="C43" s="1" t="s">
        <v>151</v>
      </c>
      <c r="D43" s="1" t="s">
        <v>152</v>
      </c>
      <c r="E43" s="1" t="s">
        <v>22</v>
      </c>
      <c r="F43" s="1" t="s">
        <v>22</v>
      </c>
      <c r="G43" s="1" t="s">
        <v>22</v>
      </c>
      <c r="H43" s="2" t="s">
        <v>22</v>
      </c>
      <c r="I43" s="1" t="s">
        <v>22</v>
      </c>
      <c r="J43" s="3">
        <v>6104</v>
      </c>
      <c r="K43" s="3">
        <v>0</v>
      </c>
      <c r="L43" s="3">
        <v>0</v>
      </c>
    </row>
    <row r="44" spans="1:13" x14ac:dyDescent="0.25">
      <c r="A44" s="1" t="s">
        <v>138</v>
      </c>
      <c r="B44" s="1" t="s">
        <v>139</v>
      </c>
      <c r="C44" s="1" t="s">
        <v>148</v>
      </c>
      <c r="D44" s="1" t="s">
        <v>149</v>
      </c>
      <c r="E44" s="1" t="s">
        <v>16</v>
      </c>
      <c r="F44" s="1" t="s">
        <v>17</v>
      </c>
      <c r="G44" s="1" t="s">
        <v>41</v>
      </c>
      <c r="H44" s="2" t="s">
        <v>16</v>
      </c>
      <c r="I44" s="1" t="s">
        <v>150</v>
      </c>
      <c r="J44" s="3">
        <v>9135</v>
      </c>
      <c r="K44" s="3">
        <v>20000</v>
      </c>
      <c r="L44" s="3">
        <v>20000</v>
      </c>
    </row>
    <row r="45" spans="1:13" x14ac:dyDescent="0.25">
      <c r="A45" s="1" t="s">
        <v>138</v>
      </c>
      <c r="B45" s="1" t="s">
        <v>139</v>
      </c>
      <c r="C45" s="1" t="s">
        <v>145</v>
      </c>
      <c r="D45" s="1" t="s">
        <v>146</v>
      </c>
      <c r="E45" s="1" t="s">
        <v>16</v>
      </c>
      <c r="F45" s="1" t="s">
        <v>17</v>
      </c>
      <c r="G45" s="1" t="s">
        <v>25</v>
      </c>
      <c r="H45" s="2" t="s">
        <v>16</v>
      </c>
      <c r="I45" s="1" t="s">
        <v>147</v>
      </c>
      <c r="J45" s="3">
        <v>106820</v>
      </c>
      <c r="K45" s="3">
        <v>1200000</v>
      </c>
      <c r="L45" s="3">
        <v>1200000</v>
      </c>
    </row>
    <row r="46" spans="1:13" x14ac:dyDescent="0.25">
      <c r="A46" s="1" t="s">
        <v>138</v>
      </c>
      <c r="B46" s="1" t="s">
        <v>139</v>
      </c>
      <c r="C46" s="1" t="s">
        <v>142</v>
      </c>
      <c r="D46" s="1" t="s">
        <v>143</v>
      </c>
      <c r="E46" s="1" t="s">
        <v>16</v>
      </c>
      <c r="F46" s="1" t="s">
        <v>17</v>
      </c>
      <c r="G46" s="1" t="s">
        <v>18</v>
      </c>
      <c r="H46" s="2" t="s">
        <v>16</v>
      </c>
      <c r="I46" s="1" t="s">
        <v>144</v>
      </c>
      <c r="J46" s="3">
        <v>0</v>
      </c>
      <c r="K46" s="3">
        <v>2000</v>
      </c>
      <c r="L46" s="3">
        <v>2000</v>
      </c>
    </row>
    <row r="47" spans="1:13" ht="30" x14ac:dyDescent="0.25">
      <c r="A47" s="1" t="s">
        <v>153</v>
      </c>
      <c r="B47" s="1" t="s">
        <v>154</v>
      </c>
      <c r="C47" s="1">
        <v>4310020000</v>
      </c>
      <c r="D47" s="1" t="s">
        <v>162</v>
      </c>
      <c r="E47" s="1" t="s">
        <v>134</v>
      </c>
      <c r="F47" s="1" t="s">
        <v>159</v>
      </c>
      <c r="G47" s="1" t="s">
        <v>136</v>
      </c>
      <c r="H47" s="1" t="s">
        <v>134</v>
      </c>
      <c r="I47" s="1" t="s">
        <v>210</v>
      </c>
      <c r="J47" s="3">
        <v>2007</v>
      </c>
      <c r="K47" s="3">
        <f>+ROUND(AVERAGE(2007.34,30942.75,22925.65,18225.75),0)</f>
        <v>18525</v>
      </c>
      <c r="L47" s="3">
        <v>18525</v>
      </c>
    </row>
    <row r="48" spans="1:13" ht="30" x14ac:dyDescent="0.25">
      <c r="A48" s="1" t="s">
        <v>153</v>
      </c>
      <c r="B48" s="1" t="s">
        <v>154</v>
      </c>
      <c r="C48" s="1" t="s">
        <v>91</v>
      </c>
      <c r="D48" s="1" t="s">
        <v>92</v>
      </c>
      <c r="E48" s="1" t="s">
        <v>134</v>
      </c>
      <c r="F48" s="1" t="s">
        <v>163</v>
      </c>
      <c r="G48" s="1" t="s">
        <v>136</v>
      </c>
      <c r="H48" s="1" t="s">
        <v>134</v>
      </c>
      <c r="I48" s="1" t="s">
        <v>160</v>
      </c>
      <c r="J48" s="3">
        <v>229351</v>
      </c>
      <c r="K48" s="3">
        <v>290000</v>
      </c>
      <c r="L48" s="3">
        <v>290000</v>
      </c>
    </row>
    <row r="49" spans="1:12" ht="30" x14ac:dyDescent="0.25">
      <c r="A49" s="1" t="s">
        <v>153</v>
      </c>
      <c r="B49" s="1" t="s">
        <v>154</v>
      </c>
      <c r="C49" s="1" t="s">
        <v>155</v>
      </c>
      <c r="D49" s="1" t="s">
        <v>156</v>
      </c>
      <c r="E49" s="1" t="s">
        <v>134</v>
      </c>
      <c r="F49" s="1" t="s">
        <v>157</v>
      </c>
      <c r="G49" s="1" t="s">
        <v>136</v>
      </c>
      <c r="H49" s="1" t="s">
        <v>134</v>
      </c>
      <c r="I49" s="1" t="s">
        <v>158</v>
      </c>
      <c r="J49" s="3">
        <v>13351</v>
      </c>
      <c r="K49" s="3">
        <v>200</v>
      </c>
      <c r="L49" s="3">
        <v>200</v>
      </c>
    </row>
    <row r="50" spans="1:12" ht="30" x14ac:dyDescent="0.25">
      <c r="A50" s="1" t="s">
        <v>164</v>
      </c>
      <c r="B50" s="1" t="s">
        <v>165</v>
      </c>
      <c r="C50" s="1" t="s">
        <v>155</v>
      </c>
      <c r="D50" s="1" t="s">
        <v>156</v>
      </c>
      <c r="E50" s="1" t="s">
        <v>134</v>
      </c>
      <c r="F50" s="1" t="s">
        <v>166</v>
      </c>
      <c r="G50" s="1" t="s">
        <v>136</v>
      </c>
      <c r="H50" s="1" t="s">
        <v>134</v>
      </c>
      <c r="I50" s="1" t="s">
        <v>158</v>
      </c>
      <c r="J50" s="3">
        <v>7695</v>
      </c>
      <c r="K50" s="3">
        <v>59000</v>
      </c>
      <c r="L50" s="3">
        <v>59000</v>
      </c>
    </row>
    <row r="51" spans="1:12" ht="30" x14ac:dyDescent="0.25">
      <c r="A51" s="1" t="s">
        <v>167</v>
      </c>
      <c r="B51" s="1" t="s">
        <v>168</v>
      </c>
      <c r="C51" s="1" t="s">
        <v>91</v>
      </c>
      <c r="D51" s="1" t="s">
        <v>92</v>
      </c>
      <c r="E51" s="1" t="s">
        <v>134</v>
      </c>
      <c r="F51" s="1" t="s">
        <v>163</v>
      </c>
      <c r="G51" s="1" t="s">
        <v>211</v>
      </c>
      <c r="H51" s="1" t="s">
        <v>134</v>
      </c>
      <c r="I51" s="1" t="s">
        <v>160</v>
      </c>
      <c r="J51" s="3">
        <v>369892</v>
      </c>
      <c r="K51" s="3">
        <v>0</v>
      </c>
      <c r="L51" s="3">
        <v>0</v>
      </c>
    </row>
    <row r="52" spans="1:12" ht="30" x14ac:dyDescent="0.25">
      <c r="A52" s="1" t="s">
        <v>167</v>
      </c>
      <c r="B52" s="1" t="s">
        <v>168</v>
      </c>
      <c r="C52" s="1" t="s">
        <v>169</v>
      </c>
      <c r="D52" s="1" t="s">
        <v>170</v>
      </c>
      <c r="E52" s="1" t="s">
        <v>134</v>
      </c>
      <c r="F52" s="1" t="s">
        <v>171</v>
      </c>
      <c r="G52" s="1" t="s">
        <v>172</v>
      </c>
      <c r="H52" s="1" t="s">
        <v>134</v>
      </c>
      <c r="I52" s="1" t="s">
        <v>173</v>
      </c>
      <c r="J52" s="3">
        <v>0</v>
      </c>
      <c r="K52" s="3">
        <v>6582000</v>
      </c>
      <c r="L52" s="3">
        <v>6582000</v>
      </c>
    </row>
    <row r="53" spans="1:12" ht="60" x14ac:dyDescent="0.25">
      <c r="A53" s="1" t="s">
        <v>183</v>
      </c>
      <c r="B53" s="1" t="s">
        <v>184</v>
      </c>
      <c r="C53" s="1" t="s">
        <v>52</v>
      </c>
      <c r="D53" s="1" t="s">
        <v>53</v>
      </c>
      <c r="E53" s="1" t="s">
        <v>212</v>
      </c>
      <c r="F53" s="1" t="s">
        <v>192</v>
      </c>
      <c r="G53" s="1" t="s">
        <v>41</v>
      </c>
      <c r="H53" s="1" t="s">
        <v>212</v>
      </c>
      <c r="I53" s="1" t="s">
        <v>193</v>
      </c>
      <c r="J53" s="3">
        <v>3808047</v>
      </c>
      <c r="K53" s="3">
        <v>2500000</v>
      </c>
      <c r="L53" s="3">
        <v>2500000</v>
      </c>
    </row>
    <row r="54" spans="1:12" ht="60" x14ac:dyDescent="0.25">
      <c r="A54" s="1" t="s">
        <v>183</v>
      </c>
      <c r="B54" s="1" t="s">
        <v>184</v>
      </c>
      <c r="C54" s="1" t="s">
        <v>155</v>
      </c>
      <c r="D54" s="1" t="s">
        <v>156</v>
      </c>
      <c r="E54" s="1" t="s">
        <v>212</v>
      </c>
      <c r="F54" s="1" t="s">
        <v>190</v>
      </c>
      <c r="G54" s="1" t="s">
        <v>41</v>
      </c>
      <c r="H54" s="1" t="s">
        <v>212</v>
      </c>
      <c r="I54" s="1" t="s">
        <v>191</v>
      </c>
      <c r="J54" s="3">
        <v>15642904</v>
      </c>
      <c r="K54" s="3">
        <v>2500000</v>
      </c>
      <c r="L54" s="3">
        <v>2500000</v>
      </c>
    </row>
    <row r="55" spans="1:12" ht="30" x14ac:dyDescent="0.25">
      <c r="A55" s="1" t="s">
        <v>183</v>
      </c>
      <c r="B55" s="1" t="s">
        <v>184</v>
      </c>
      <c r="C55" s="1" t="s">
        <v>185</v>
      </c>
      <c r="D55" s="1" t="s">
        <v>186</v>
      </c>
      <c r="E55" s="1" t="s">
        <v>212</v>
      </c>
      <c r="F55" s="1" t="s">
        <v>187</v>
      </c>
      <c r="G55" s="1" t="s">
        <v>41</v>
      </c>
      <c r="H55" s="1" t="s">
        <v>188</v>
      </c>
      <c r="I55" s="1" t="s">
        <v>189</v>
      </c>
      <c r="J55" s="3">
        <v>1150780189</v>
      </c>
      <c r="K55" s="3">
        <v>909306582</v>
      </c>
      <c r="L55" s="3">
        <v>909306582</v>
      </c>
    </row>
    <row r="56" spans="1:12" ht="60" x14ac:dyDescent="0.25">
      <c r="A56" s="1" t="s">
        <v>194</v>
      </c>
      <c r="B56" s="1" t="s">
        <v>195</v>
      </c>
      <c r="C56" s="1" t="s">
        <v>161</v>
      </c>
      <c r="D56" s="1" t="s">
        <v>162</v>
      </c>
      <c r="E56" s="1" t="s">
        <v>212</v>
      </c>
      <c r="F56" s="1" t="s">
        <v>159</v>
      </c>
      <c r="G56" s="1" t="s">
        <v>41</v>
      </c>
      <c r="H56" s="1" t="s">
        <v>212</v>
      </c>
      <c r="I56" s="1" t="s">
        <v>160</v>
      </c>
      <c r="J56" s="3">
        <v>7</v>
      </c>
      <c r="K56" s="3">
        <v>0</v>
      </c>
      <c r="L56" s="3">
        <v>0</v>
      </c>
    </row>
    <row r="57" spans="1:12" ht="60" x14ac:dyDescent="0.25">
      <c r="A57" s="1" t="s">
        <v>194</v>
      </c>
      <c r="B57" s="1" t="s">
        <v>195</v>
      </c>
      <c r="C57" s="1" t="s">
        <v>155</v>
      </c>
      <c r="D57" s="1" t="s">
        <v>156</v>
      </c>
      <c r="E57" s="1" t="s">
        <v>212</v>
      </c>
      <c r="F57" s="1" t="s">
        <v>196</v>
      </c>
      <c r="G57" s="1" t="s">
        <v>41</v>
      </c>
      <c r="H57" s="1" t="s">
        <v>212</v>
      </c>
      <c r="I57" s="1" t="s">
        <v>191</v>
      </c>
      <c r="J57" s="3">
        <v>21856</v>
      </c>
      <c r="K57" s="3">
        <v>50000</v>
      </c>
      <c r="L57" s="3">
        <v>50000</v>
      </c>
    </row>
    <row r="58" spans="1:12" ht="60" x14ac:dyDescent="0.25">
      <c r="A58" s="1" t="s">
        <v>197</v>
      </c>
      <c r="B58" s="1" t="s">
        <v>198</v>
      </c>
      <c r="C58" s="1" t="s">
        <v>91</v>
      </c>
      <c r="D58" s="1" t="s">
        <v>92</v>
      </c>
      <c r="E58" s="1" t="s">
        <v>212</v>
      </c>
      <c r="F58" s="1" t="s">
        <v>163</v>
      </c>
      <c r="G58" s="1" t="s">
        <v>41</v>
      </c>
      <c r="H58" s="1" t="s">
        <v>212</v>
      </c>
      <c r="I58" s="1" t="s">
        <v>160</v>
      </c>
      <c r="J58" s="3">
        <v>11332</v>
      </c>
      <c r="K58" s="3">
        <f>+ROUND(AVERAGE(11331.9,371381.48,95),0)</f>
        <v>127603</v>
      </c>
      <c r="L58" s="3">
        <v>127603</v>
      </c>
    </row>
    <row r="59" spans="1:12" ht="60" x14ac:dyDescent="0.25">
      <c r="A59" s="1" t="s">
        <v>197</v>
      </c>
      <c r="B59" s="1" t="s">
        <v>198</v>
      </c>
      <c r="C59" s="1" t="s">
        <v>52</v>
      </c>
      <c r="D59" s="1" t="s">
        <v>53</v>
      </c>
      <c r="E59" s="1" t="s">
        <v>212</v>
      </c>
      <c r="F59" s="1" t="s">
        <v>17</v>
      </c>
      <c r="G59" s="1" t="s">
        <v>41</v>
      </c>
      <c r="H59" s="1" t="s">
        <v>212</v>
      </c>
      <c r="I59" s="1" t="s">
        <v>193</v>
      </c>
      <c r="J59" s="3">
        <v>5000000</v>
      </c>
      <c r="K59" s="3">
        <v>0</v>
      </c>
      <c r="L59" s="3">
        <v>0</v>
      </c>
    </row>
    <row r="60" spans="1:12" ht="60" x14ac:dyDescent="0.25">
      <c r="A60" s="1" t="s">
        <v>197</v>
      </c>
      <c r="B60" s="1" t="s">
        <v>198</v>
      </c>
      <c r="C60" s="1" t="s">
        <v>155</v>
      </c>
      <c r="D60" s="1" t="s">
        <v>156</v>
      </c>
      <c r="E60" s="1" t="s">
        <v>212</v>
      </c>
      <c r="F60" s="1" t="s">
        <v>199</v>
      </c>
      <c r="G60" s="1" t="s">
        <v>41</v>
      </c>
      <c r="H60" s="1" t="s">
        <v>212</v>
      </c>
      <c r="I60" s="1" t="s">
        <v>191</v>
      </c>
      <c r="J60" s="3">
        <v>23273</v>
      </c>
      <c r="K60" s="3">
        <f>+ROUND(AVERAGE(23273.07,11607.46,1237.04,52402.63,160739),0)</f>
        <v>49852</v>
      </c>
      <c r="L60" s="3">
        <v>49852</v>
      </c>
    </row>
    <row r="61" spans="1:12" ht="60" x14ac:dyDescent="0.25">
      <c r="A61" s="1" t="s">
        <v>200</v>
      </c>
      <c r="B61" s="1" t="s">
        <v>201</v>
      </c>
      <c r="C61" s="1" t="s">
        <v>91</v>
      </c>
      <c r="D61" s="1" t="s">
        <v>92</v>
      </c>
      <c r="E61" s="1" t="s">
        <v>212</v>
      </c>
      <c r="F61" s="1" t="s">
        <v>203</v>
      </c>
      <c r="G61" s="1" t="s">
        <v>41</v>
      </c>
      <c r="H61" s="1" t="s">
        <v>212</v>
      </c>
      <c r="I61" s="1" t="s">
        <v>160</v>
      </c>
      <c r="J61" s="3">
        <v>1063156</v>
      </c>
      <c r="K61" s="3">
        <f>+ROUND(AVERAGE(1063156.31,4035470.01,1797878),0)</f>
        <v>2298835</v>
      </c>
      <c r="L61" s="3">
        <v>2298835</v>
      </c>
    </row>
    <row r="62" spans="1:12" ht="60" x14ac:dyDescent="0.25">
      <c r="A62" s="1" t="s">
        <v>200</v>
      </c>
      <c r="B62" s="1" t="s">
        <v>201</v>
      </c>
      <c r="C62" s="1" t="s">
        <v>155</v>
      </c>
      <c r="D62" s="1" t="s">
        <v>156</v>
      </c>
      <c r="E62" s="1" t="s">
        <v>212</v>
      </c>
      <c r="F62" s="1" t="s">
        <v>202</v>
      </c>
      <c r="G62" s="1" t="s">
        <v>41</v>
      </c>
      <c r="H62" s="1" t="s">
        <v>212</v>
      </c>
      <c r="I62" s="1" t="s">
        <v>191</v>
      </c>
      <c r="J62" s="3">
        <v>9840</v>
      </c>
      <c r="K62" s="3">
        <f>+ROUND(AVERAGE(50855.46,49513.42,2282.61,7624,9840.34),0)</f>
        <v>24023</v>
      </c>
      <c r="L62" s="3">
        <v>24023</v>
      </c>
    </row>
    <row r="63" spans="1:12" ht="45" x14ac:dyDescent="0.25">
      <c r="A63" s="1" t="s">
        <v>174</v>
      </c>
      <c r="B63" s="1" t="s">
        <v>175</v>
      </c>
      <c r="C63" s="1" t="s">
        <v>155</v>
      </c>
      <c r="D63" s="1" t="s">
        <v>156</v>
      </c>
      <c r="E63" s="1" t="s">
        <v>178</v>
      </c>
      <c r="F63" s="1" t="s">
        <v>179</v>
      </c>
      <c r="G63" s="1" t="s">
        <v>180</v>
      </c>
      <c r="H63" s="1" t="s">
        <v>181</v>
      </c>
      <c r="I63" s="1" t="s">
        <v>182</v>
      </c>
      <c r="J63" s="3">
        <v>407079</v>
      </c>
      <c r="K63" s="3">
        <v>75000</v>
      </c>
      <c r="L63" s="3">
        <v>75000</v>
      </c>
    </row>
    <row r="64" spans="1:12" ht="45" x14ac:dyDescent="0.25">
      <c r="A64" s="1" t="s">
        <v>174</v>
      </c>
      <c r="B64" s="1" t="s">
        <v>175</v>
      </c>
      <c r="C64" s="1" t="s">
        <v>176</v>
      </c>
      <c r="D64" s="1" t="s">
        <v>177</v>
      </c>
      <c r="E64" s="1" t="s">
        <v>178</v>
      </c>
      <c r="F64" s="1" t="s">
        <v>179</v>
      </c>
      <c r="G64" s="1" t="s">
        <v>180</v>
      </c>
      <c r="H64" s="1" t="s">
        <v>181</v>
      </c>
      <c r="I64" s="1" t="s">
        <v>182</v>
      </c>
      <c r="J64" s="3">
        <v>30925676</v>
      </c>
      <c r="K64" s="3">
        <v>2000000</v>
      </c>
      <c r="L64" s="3">
        <v>2000000</v>
      </c>
    </row>
  </sheetData>
  <autoFilter ref="A1:L64" xr:uid="{00000000-0009-0000-0000-000000000000}"/>
  <sortState xmlns:xlrd2="http://schemas.microsoft.com/office/spreadsheetml/2017/richdata2" ref="A2:M64">
    <sortCondition ref="A2:A64"/>
    <sortCondition ref="C2:C6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OtherFundsSurvey2425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Other Funds Survey FY  2025</dc:title>
  <dc:subject>Other Funds Survey FY  2025</dc:subject>
  <dc:creator>South Carolina Department of Education</dc:creator>
  <cp:lastModifiedBy>Moss, Kimberly S</cp:lastModifiedBy>
  <dcterms:created xsi:type="dcterms:W3CDTF">2023-10-19T14:11:44Z</dcterms:created>
  <dcterms:modified xsi:type="dcterms:W3CDTF">2025-01-21T16:57:56Z</dcterms:modified>
</cp:coreProperties>
</file>